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6.BAK Economics-Projekte\1. Wirtschaftsdaten (2020-2022)\"/>
    </mc:Choice>
  </mc:AlternateContent>
  <workbookProtection lockStructure="1"/>
  <bookViews>
    <workbookView xWindow="120" yWindow="150" windowWidth="28515" windowHeight="13860"/>
  </bookViews>
  <sheets>
    <sheet name="Wirtschaftsdaten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23" i="1"/>
  <c r="A22" i="1"/>
  <c r="A21" i="1"/>
  <c r="A20" i="1"/>
  <c r="A19" i="1"/>
  <c r="A18" i="1"/>
  <c r="A17" i="1"/>
  <c r="A16" i="1"/>
  <c r="A15" i="1"/>
  <c r="A14" i="1"/>
  <c r="A13" i="1"/>
  <c r="A12" i="1"/>
  <c r="A82" i="1" l="1"/>
  <c r="A81" i="1"/>
  <c r="A61" i="1"/>
  <c r="A25" i="1"/>
  <c r="A64" i="1"/>
  <c r="A27" i="1"/>
  <c r="A9" i="1"/>
  <c r="A7" i="1"/>
</calcChain>
</file>

<file path=xl/sharedStrings.xml><?xml version="1.0" encoding="utf-8"?>
<sst xmlns="http://schemas.openxmlformats.org/spreadsheetml/2006/main" count="87" uniqueCount="84">
  <si>
    <t>GRAUBÜNDEN</t>
  </si>
  <si>
    <t>Quelle: BAK Economics</t>
  </si>
  <si>
    <t>Regionen Graubünden: nominale Bruttoinlandprodukte in CHF, 2000 - 2020</t>
  </si>
  <si>
    <t>Bündner Regionen: Wachstumsraten des realen Bruttoinlandprodukts in Prozent, 2000 - 2020</t>
  </si>
  <si>
    <t>Modell-Lauf: Juni 2023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</si>
  <si>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</si>
  <si>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</si>
  <si>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</si>
  <si>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</si>
  <si>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</si>
  <si>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</si>
  <si>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</si>
  <si>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</si>
  <si>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</si>
  <si>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</si>
  <si>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</si>
  <si>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T1-2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</si>
  <si>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</si>
  <si>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</si>
  <si>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</si>
  <si>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</si>
  <si>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</si>
  <si>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</si>
  <si>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</si>
  <si>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</si>
  <si>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</si>
  <si>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</si>
  <si>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</si>
  <si>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</si>
  <si>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</si>
  <si>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&lt;Quelle_1&gt;</t>
  </si>
  <si>
    <t>&lt;Aktualisierung&gt;</t>
  </si>
  <si>
    <t>Regionale Anteile am nom. BIP Graubündens, 2020</t>
  </si>
  <si>
    <t>&lt;Titel1&gt;</t>
  </si>
  <si>
    <t>&lt;Titel2&gt;</t>
  </si>
  <si>
    <t>&lt;Titel3&gt;</t>
  </si>
  <si>
    <t>Letztmals aktualisiert am: 08.03.2024</t>
  </si>
  <si>
    <t>Ultima actualisaziun: 08.03.2024</t>
  </si>
  <si>
    <t>Ultimo aggiornamento: 08.03.2024</t>
  </si>
  <si>
    <t>Funtauna: BAK Economics</t>
  </si>
  <si>
    <t>Fonte: BAK Economics</t>
  </si>
  <si>
    <t>Region Albula</t>
  </si>
  <si>
    <t>Regiun Alvra</t>
  </si>
  <si>
    <t>Regione Albula</t>
  </si>
  <si>
    <t>Region Bernina</t>
  </si>
  <si>
    <t>Regiun Bernina</t>
  </si>
  <si>
    <t>Regione Bernina</t>
  </si>
  <si>
    <t>Region Engiadina Bassa/Val Müstair</t>
  </si>
  <si>
    <t>Regiun Engiadina Bassa/Val Müstair</t>
  </si>
  <si>
    <t>Regione Engiadina Bassa/Val Müstair</t>
  </si>
  <si>
    <t>Region Imboden</t>
  </si>
  <si>
    <t>Regiun Plaun</t>
  </si>
  <si>
    <t>Regione Imboden</t>
  </si>
  <si>
    <t>Region Landquart</t>
  </si>
  <si>
    <t>Regiun Landquart</t>
  </si>
  <si>
    <t>Regione Landquart</t>
  </si>
  <si>
    <t>Region Maloja</t>
  </si>
  <si>
    <t>Regiun Malögia</t>
  </si>
  <si>
    <t>Regione Maloja</t>
  </si>
  <si>
    <t>Region Moesa</t>
  </si>
  <si>
    <t>Regiun Moesa</t>
  </si>
  <si>
    <t>Regione Moesa</t>
  </si>
  <si>
    <t>Region Plessur</t>
  </si>
  <si>
    <t>Regiun Plessur</t>
  </si>
  <si>
    <t>Regione Plessur</t>
  </si>
  <si>
    <t>Region Prättigau/Davos</t>
  </si>
  <si>
    <t>Regiun Partenz/Tavau</t>
  </si>
  <si>
    <t>Regione Prättigau/Davos</t>
  </si>
  <si>
    <t>Region Surselva</t>
  </si>
  <si>
    <t>Regiun Surselva</t>
  </si>
  <si>
    <t>Regione Surselva</t>
  </si>
  <si>
    <t>Region Viamala</t>
  </si>
  <si>
    <t>Regiun Viamala</t>
  </si>
  <si>
    <t>Regione Viamala</t>
  </si>
  <si>
    <t>Grischun</t>
  </si>
  <si>
    <t>Grigioni</t>
  </si>
  <si>
    <t>Regiuns Grischun: products naziunals bruts nominals en CHF, 2000 - 2020</t>
  </si>
  <si>
    <t>Parts regiunalas per num. PIB Grischun, 2020</t>
  </si>
  <si>
    <t>Regiuns grischunas: Ratas da creschientscha dal product naziunal brut real en pertschients, 2000 - 2020</t>
  </si>
  <si>
    <t>Regioni Grigioni: prodotti interni lordi nominali in CHF, 2000 - 2020</t>
  </si>
  <si>
    <t>Quote regionali nel PIL nominale dei Grigioni, 2020</t>
  </si>
  <si>
    <t>Regioni Grigioni: tassi di crescita del prodotto interno lordo in termini reali, 2000 - 2020</t>
  </si>
  <si>
    <t>Modello di esecuzione: giugno 2023</t>
  </si>
  <si>
    <t>Curs da model: zercladur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</si>
</sst>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0.0"/>
    <numFmt numFmtId="167" formatCode="#,##0.000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3" fillId="2" borderId="0" xfId="2" applyFont="1" applyFill="1" applyBorder="1"/>
    <xf numFmtId="0" fontId="4" fillId="2" borderId="0" xfId="2" applyFont="1" applyFill="1" applyBorder="1"/>
    <xf numFmtId="0" fontId="5" fillId="3" borderId="0" xfId="2" applyFont="1" applyFill="1" applyAlignment="1">
      <alignment vertical="center"/>
    </xf>
    <xf numFmtId="0" fontId="6" fillId="2" borderId="0" xfId="2" applyFont="1" applyFill="1"/>
    <xf numFmtId="0" fontId="7" fillId="2" borderId="0" xfId="2" applyFont="1" applyFill="1"/>
    <xf numFmtId="0" fontId="7" fillId="2" borderId="0" xfId="2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7" fillId="2" borderId="0" xfId="2" applyFont="1" applyFill="1" applyBorder="1"/>
    <xf numFmtId="0" fontId="0" fillId="2" borderId="0" xfId="0" applyFill="1"/>
    <xf numFmtId="0" fontId="2" fillId="2" borderId="0" xfId="2" applyFill="1"/>
    <xf numFmtId="3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167" fontId="7" fillId="2" borderId="0" xfId="2" applyNumberFormat="1" applyFont="1" applyFill="1" applyBorder="1" applyAlignment="1">
      <alignment horizontal="right"/>
    </xf>
    <xf numFmtId="10" fontId="5" fillId="3" borderId="0" xfId="1" applyNumberFormat="1" applyFont="1" applyFill="1" applyAlignment="1">
      <alignment vertical="center"/>
    </xf>
    <xf numFmtId="0" fontId="9" fillId="4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2" borderId="0" xfId="2" applyFont="1" applyFill="1"/>
    <xf numFmtId="0" fontId="0" fillId="0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/>
    </xf>
    <xf numFmtId="165" fontId="7" fillId="2" borderId="1" xfId="4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/>
    </xf>
    <xf numFmtId="165" fontId="3" fillId="2" borderId="5" xfId="4" applyNumberFormat="1" applyFont="1" applyFill="1" applyBorder="1" applyAlignment="1">
      <alignment horizontal="right"/>
    </xf>
    <xf numFmtId="0" fontId="7" fillId="2" borderId="4" xfId="2" applyFont="1" applyFill="1" applyBorder="1" applyAlignment="1">
      <alignment horizontal="left"/>
    </xf>
    <xf numFmtId="165" fontId="7" fillId="2" borderId="5" xfId="4" applyNumberFormat="1" applyFont="1" applyFill="1" applyBorder="1" applyAlignment="1">
      <alignment horizontal="right"/>
    </xf>
    <xf numFmtId="0" fontId="2" fillId="2" borderId="6" xfId="2" applyFont="1" applyFill="1" applyBorder="1" applyAlignment="1">
      <alignment horizontal="left"/>
    </xf>
    <xf numFmtId="165" fontId="7" fillId="2" borderId="7" xfId="4" applyNumberFormat="1" applyFont="1" applyFill="1" applyBorder="1" applyAlignment="1">
      <alignment horizontal="right"/>
    </xf>
    <xf numFmtId="165" fontId="7" fillId="2" borderId="8" xfId="4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vertical="center"/>
    </xf>
    <xf numFmtId="0" fontId="3" fillId="2" borderId="10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right"/>
    </xf>
    <xf numFmtId="0" fontId="0" fillId="2" borderId="0" xfId="0" applyFill="1" applyBorder="1"/>
    <xf numFmtId="166" fontId="3" fillId="2" borderId="1" xfId="1" applyNumberFormat="1" applyFont="1" applyFill="1" applyBorder="1" applyAlignment="1">
      <alignment horizontal="right"/>
    </xf>
    <xf numFmtId="166" fontId="7" fillId="2" borderId="1" xfId="1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right"/>
    </xf>
    <xf numFmtId="166" fontId="7" fillId="2" borderId="5" xfId="1" applyNumberFormat="1" applyFont="1" applyFill="1" applyBorder="1" applyAlignment="1">
      <alignment horizontal="right"/>
    </xf>
    <xf numFmtId="166" fontId="7" fillId="2" borderId="7" xfId="1" applyNumberFormat="1" applyFont="1" applyFill="1" applyBorder="1" applyAlignment="1">
      <alignment horizontal="right"/>
    </xf>
    <xf numFmtId="166" fontId="7" fillId="2" borderId="8" xfId="1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left" vertical="top" wrapText="1"/>
    </xf>
  </cellXfs>
  <cellStyles count="6">
    <cellStyle name="Komma" xfId="4" builtinId="3"/>
    <cellStyle name="Prozent" xfId="1" builtinId="5"/>
    <cellStyle name="Standard" xfId="0" builtinId="0"/>
    <cellStyle name="Standard 2" xfId="3"/>
    <cellStyle name="Standard 3" xfId="2"/>
    <cellStyle name="Standard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Wirtschaftsdaten!$V$11</c:f>
              <c:strCache>
                <c:ptCount val="1"/>
                <c:pt idx="0">
                  <c:v>2020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Wirtschaftsdaten!$A$13:$A$23</c:f>
              <c:strCache>
                <c:ptCount val="11"/>
                <c:pt idx="0">
                  <c:v>Region Albula</c:v>
                </c:pt>
                <c:pt idx="1">
                  <c:v>Region Bernina</c:v>
                </c:pt>
                <c:pt idx="2">
                  <c:v>Region Engiadina Bassa/Val Müstair</c:v>
                </c:pt>
                <c:pt idx="3">
                  <c:v>Region Imboden</c:v>
                </c:pt>
                <c:pt idx="4">
                  <c:v>Region Landquart</c:v>
                </c:pt>
                <c:pt idx="5">
                  <c:v>Region Maloja</c:v>
                </c:pt>
                <c:pt idx="6">
                  <c:v>Region Moesa</c:v>
                </c:pt>
                <c:pt idx="7">
                  <c:v>Region Plessur</c:v>
                </c:pt>
                <c:pt idx="8">
                  <c:v>Region Prättigau/Davos</c:v>
                </c:pt>
                <c:pt idx="9">
                  <c:v>Region Surselva</c:v>
                </c:pt>
                <c:pt idx="10">
                  <c:v>Region Viamala</c:v>
                </c:pt>
              </c:strCache>
            </c:strRef>
          </c:cat>
          <c:val>
            <c:numRef>
              <c:f>Wirtschaftsdaten!$V$13:$V$23</c:f>
              <c:numCache>
                <c:formatCode>_ * #,##0_ ;_ * \-#,##0_ ;_ * "-"??_ ;_ @_ </c:formatCode>
                <c:ptCount val="11"/>
                <c:pt idx="0">
                  <c:v>475507959.51499999</c:v>
                </c:pt>
                <c:pt idx="1">
                  <c:v>473758247.2511</c:v>
                </c:pt>
                <c:pt idx="2">
                  <c:v>624205622.04270005</c:v>
                </c:pt>
                <c:pt idx="3">
                  <c:v>1307412842.2254</c:v>
                </c:pt>
                <c:pt idx="4">
                  <c:v>1619890330.1798</c:v>
                </c:pt>
                <c:pt idx="5">
                  <c:v>1865204172.29</c:v>
                </c:pt>
                <c:pt idx="6">
                  <c:v>489506449.82819998</c:v>
                </c:pt>
                <c:pt idx="7">
                  <c:v>4229973804.1592999</c:v>
                </c:pt>
                <c:pt idx="8">
                  <c:v>1605828088.5862</c:v>
                </c:pt>
                <c:pt idx="9">
                  <c:v>1082699306.4663999</c:v>
                </c:pt>
                <c:pt idx="10">
                  <c:v>744708987.24689996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9-45CE-9F53-F447BDB9F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123824</xdr:rowOff>
    </xdr:from>
    <xdr:to>
      <xdr:col>10</xdr:col>
      <xdr:colOff>238125</xdr:colOff>
      <xdr:row>58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558800</xdr:colOff>
      <xdr:row>5</xdr:row>
      <xdr:rowOff>23252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28575</xdr:rowOff>
    </xdr:from>
    <xdr:to>
      <xdr:col>6</xdr:col>
      <xdr:colOff>95506</xdr:colOff>
      <xdr:row>4</xdr:row>
      <xdr:rowOff>155048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28575"/>
          <a:ext cx="2943481" cy="888473"/>
          <a:chOff x="4991100" y="38100"/>
          <a:chExt cx="2043569" cy="888473"/>
        </a:xfrm>
        <a:solidFill>
          <a:srgbClr val="00B0F0"/>
        </a:solidFill>
      </xdr:grpSpPr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1667079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2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workbookViewId="0"/>
  </sheetViews>
  <sheetFormatPr baseColWidth="10" defaultRowHeight="12.75" x14ac:dyDescent="0.2"/>
  <cols>
    <col min="1" max="1" width="31.85546875" style="9" customWidth="1"/>
    <col min="2" max="19" width="17.140625" style="9" bestFit="1" customWidth="1"/>
    <col min="20" max="30" width="17.140625" style="9" customWidth="1"/>
    <col min="31" max="16384" width="11.42578125" style="9"/>
  </cols>
  <sheetData>
    <row r="1" spans="1:22" s="26" customFormat="1" x14ac:dyDescent="0.2"/>
    <row r="2" spans="1:22" s="26" customFormat="1" ht="15.75" x14ac:dyDescent="0.25">
      <c r="B2" s="27"/>
      <c r="C2" s="9"/>
      <c r="D2" s="9"/>
    </row>
    <row r="3" spans="1:22" s="26" customFormat="1" ht="15.75" x14ac:dyDescent="0.25">
      <c r="B3" s="27"/>
      <c r="C3" s="9"/>
      <c r="D3" s="9"/>
    </row>
    <row r="4" spans="1:22" s="26" customFormat="1" ht="15.75" x14ac:dyDescent="0.25">
      <c r="B4" s="27"/>
      <c r="C4" s="9"/>
      <c r="D4" s="9"/>
    </row>
    <row r="5" spans="1:22" s="26" customFormat="1" x14ac:dyDescent="0.2"/>
    <row r="6" spans="1:22" s="26" customFormat="1" x14ac:dyDescent="0.2"/>
    <row r="7" spans="1:22" ht="15.75" x14ac:dyDescent="0.25">
      <c r="A7" s="52" t="str">
        <f>VLOOKUP("&lt;Fachbereich&gt;",Uebersetzungen!$B$3:$E$20,Uebersetzungen!$B$2+1,FALSE)</f>
        <v>Daten &amp; Statistik</v>
      </c>
      <c r="B7" s="52"/>
      <c r="C7" s="52"/>
      <c r="D7" s="5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2" x14ac:dyDescent="0.2">
      <c r="A8" s="3"/>
      <c r="B8" s="3"/>
      <c r="C8" s="3"/>
      <c r="D8" s="3"/>
      <c r="E8" s="3"/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2" ht="15.75" x14ac:dyDescent="0.25">
      <c r="A9" s="4" t="str">
        <f>VLOOKUP("&lt;Titel1&gt;",Uebersetzungen!$B$3:$E$20,Uebersetzungen!$B$2+1,FALSE)</f>
        <v>Regionen Graubünden: nominale Bruttoinlandprodukte in CHF, 2000 - 2020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2" ht="13.5" thickBot="1" x14ac:dyDescent="0.25">
      <c r="A10" s="45"/>
    </row>
    <row r="11" spans="1:22" ht="13.5" thickBot="1" x14ac:dyDescent="0.25">
      <c r="A11" s="44"/>
      <c r="B11" s="42">
        <v>2000</v>
      </c>
      <c r="C11" s="34">
        <v>2001</v>
      </c>
      <c r="D11" s="34">
        <v>2002</v>
      </c>
      <c r="E11" s="34">
        <v>2003</v>
      </c>
      <c r="F11" s="34">
        <v>2004</v>
      </c>
      <c r="G11" s="34">
        <v>2005</v>
      </c>
      <c r="H11" s="34">
        <v>2006</v>
      </c>
      <c r="I11" s="34">
        <v>2007</v>
      </c>
      <c r="J11" s="34">
        <v>2008</v>
      </c>
      <c r="K11" s="34">
        <v>2009</v>
      </c>
      <c r="L11" s="34">
        <v>2010</v>
      </c>
      <c r="M11" s="34">
        <v>2011</v>
      </c>
      <c r="N11" s="34">
        <v>2012</v>
      </c>
      <c r="O11" s="34">
        <v>2013</v>
      </c>
      <c r="P11" s="34">
        <v>2014</v>
      </c>
      <c r="Q11" s="34">
        <v>2015</v>
      </c>
      <c r="R11" s="34">
        <v>2016</v>
      </c>
      <c r="S11" s="34">
        <v>2017</v>
      </c>
      <c r="T11" s="34">
        <v>2018</v>
      </c>
      <c r="U11" s="34">
        <v>2019</v>
      </c>
      <c r="V11" s="35">
        <v>2020</v>
      </c>
    </row>
    <row r="12" spans="1:22" x14ac:dyDescent="0.2">
      <c r="A12" s="43" t="str">
        <f>VLOOKUP("&lt;Zeilentitel_1&gt;",Uebersetzungen!$B$3:$E$179,Uebersetzungen!$B$2+1,FALSE)</f>
        <v>GRAUBÜNDEN</v>
      </c>
      <c r="B12" s="32">
        <v>11342415121.589001</v>
      </c>
      <c r="C12" s="32">
        <v>11427781414.629</v>
      </c>
      <c r="D12" s="32">
        <v>11279324370.152</v>
      </c>
      <c r="E12" s="32">
        <v>11175353645.708</v>
      </c>
      <c r="F12" s="32">
        <v>11305772854.410999</v>
      </c>
      <c r="G12" s="32">
        <v>11535637488.819</v>
      </c>
      <c r="H12" s="32">
        <v>11914623979.424</v>
      </c>
      <c r="I12" s="32">
        <v>12351725162.570999</v>
      </c>
      <c r="J12" s="32">
        <v>12767382848.337999</v>
      </c>
      <c r="K12" s="32">
        <v>12782132809.364</v>
      </c>
      <c r="L12" s="32">
        <v>13171804808.313</v>
      </c>
      <c r="M12" s="32">
        <v>13477021418.091999</v>
      </c>
      <c r="N12" s="32">
        <v>13660968871.061001</v>
      </c>
      <c r="O12" s="32">
        <v>14028606541.285999</v>
      </c>
      <c r="P12" s="32">
        <v>14125807180.212</v>
      </c>
      <c r="Q12" s="32">
        <v>14011725568.742001</v>
      </c>
      <c r="R12" s="32">
        <v>14100511461.664</v>
      </c>
      <c r="S12" s="32">
        <v>14131665180.413</v>
      </c>
      <c r="T12" s="32">
        <v>14501147709.796</v>
      </c>
      <c r="U12" s="32">
        <v>14937000480</v>
      </c>
      <c r="V12" s="36">
        <v>14518695809.791</v>
      </c>
    </row>
    <row r="13" spans="1:22" x14ac:dyDescent="0.2">
      <c r="A13" s="37" t="str">
        <f>VLOOKUP("&lt;Zeilentitel_2&gt;",Uebersetzungen!$B$3:$E$179,Uebersetzungen!$B$2+1,FALSE)</f>
        <v>Region Albula</v>
      </c>
      <c r="B13" s="33">
        <v>378852145.17610002</v>
      </c>
      <c r="C13" s="33">
        <v>373771906.61519998</v>
      </c>
      <c r="D13" s="33">
        <v>380978291.63789999</v>
      </c>
      <c r="E13" s="33">
        <v>386254509.04710001</v>
      </c>
      <c r="F13" s="33">
        <v>406566164.33569998</v>
      </c>
      <c r="G13" s="33">
        <v>429633379.45310003</v>
      </c>
      <c r="H13" s="33">
        <v>420515976.61650002</v>
      </c>
      <c r="I13" s="33">
        <v>419590353.51959997</v>
      </c>
      <c r="J13" s="33">
        <v>427828910.33859998</v>
      </c>
      <c r="K13" s="33">
        <v>438119439.2791</v>
      </c>
      <c r="L13" s="33">
        <v>460836433.38050002</v>
      </c>
      <c r="M13" s="33">
        <v>487997471.58859998</v>
      </c>
      <c r="N13" s="33">
        <v>508738714.63889998</v>
      </c>
      <c r="O13" s="33">
        <v>511029619.7669</v>
      </c>
      <c r="P13" s="33">
        <v>504030003.99610001</v>
      </c>
      <c r="Q13" s="33">
        <v>484428602.99479997</v>
      </c>
      <c r="R13" s="33">
        <v>493355457.66530001</v>
      </c>
      <c r="S13" s="33">
        <v>500517782.64120001</v>
      </c>
      <c r="T13" s="33">
        <v>513535731.13499999</v>
      </c>
      <c r="U13" s="33">
        <v>518449269.7471</v>
      </c>
      <c r="V13" s="38">
        <v>475507959.51499999</v>
      </c>
    </row>
    <row r="14" spans="1:22" x14ac:dyDescent="0.2">
      <c r="A14" s="37" t="str">
        <f>VLOOKUP("&lt;Zeilentitel_3&gt;",Uebersetzungen!$B$3:$E$179,Uebersetzungen!$B$2+1,FALSE)</f>
        <v>Region Bernina</v>
      </c>
      <c r="B14" s="33">
        <v>255163956.9831</v>
      </c>
      <c r="C14" s="33">
        <v>255622391.89320001</v>
      </c>
      <c r="D14" s="33">
        <v>250075752.94279999</v>
      </c>
      <c r="E14" s="33">
        <v>248305767.9962</v>
      </c>
      <c r="F14" s="33">
        <v>255090195.0645</v>
      </c>
      <c r="G14" s="33">
        <v>274543129.69940001</v>
      </c>
      <c r="H14" s="33">
        <v>270765407.28570002</v>
      </c>
      <c r="I14" s="33">
        <v>279137037.0183</v>
      </c>
      <c r="J14" s="33">
        <v>291440534.02130002</v>
      </c>
      <c r="K14" s="33">
        <v>286823567.04909998</v>
      </c>
      <c r="L14" s="33">
        <v>301806370.4192</v>
      </c>
      <c r="M14" s="33">
        <v>335706001.009</v>
      </c>
      <c r="N14" s="33">
        <v>390660508.72180003</v>
      </c>
      <c r="O14" s="33">
        <v>373251828.91100001</v>
      </c>
      <c r="P14" s="33">
        <v>367367653.20349997</v>
      </c>
      <c r="Q14" s="33">
        <v>402467550.8678</v>
      </c>
      <c r="R14" s="33">
        <v>416614314.77829999</v>
      </c>
      <c r="S14" s="33">
        <v>404895164.41589999</v>
      </c>
      <c r="T14" s="33">
        <v>458549603.47359997</v>
      </c>
      <c r="U14" s="33">
        <v>469015867.11479998</v>
      </c>
      <c r="V14" s="38">
        <v>473758247.2511</v>
      </c>
    </row>
    <row r="15" spans="1:22" x14ac:dyDescent="0.2">
      <c r="A15" s="37" t="str">
        <f>VLOOKUP("&lt;Zeilentitel_4&gt;",Uebersetzungen!$B$3:$E$179,Uebersetzungen!$B$2+1,FALSE)</f>
        <v>Region Engiadina Bassa/Val Müstair</v>
      </c>
      <c r="B15" s="33">
        <v>510052357.22589999</v>
      </c>
      <c r="C15" s="33">
        <v>506086283.86949998</v>
      </c>
      <c r="D15" s="33">
        <v>497310923.94279999</v>
      </c>
      <c r="E15" s="33">
        <v>487432071.64310002</v>
      </c>
      <c r="F15" s="33">
        <v>494338547.56410003</v>
      </c>
      <c r="G15" s="33">
        <v>508847450.8506</v>
      </c>
      <c r="H15" s="33">
        <v>542287810.74160004</v>
      </c>
      <c r="I15" s="33">
        <v>578877013.61290002</v>
      </c>
      <c r="J15" s="33">
        <v>616150315.32459998</v>
      </c>
      <c r="K15" s="33">
        <v>609674054.83430004</v>
      </c>
      <c r="L15" s="33">
        <v>625393971.8585</v>
      </c>
      <c r="M15" s="33">
        <v>637025951.90709996</v>
      </c>
      <c r="N15" s="33">
        <v>634421815.94260001</v>
      </c>
      <c r="O15" s="33">
        <v>658502204.0776</v>
      </c>
      <c r="P15" s="33">
        <v>654034556.70640004</v>
      </c>
      <c r="Q15" s="33">
        <v>667077401.54040003</v>
      </c>
      <c r="R15" s="33">
        <v>631243961.26950002</v>
      </c>
      <c r="S15" s="33">
        <v>643152161.96019995</v>
      </c>
      <c r="T15" s="33">
        <v>648742041.93369997</v>
      </c>
      <c r="U15" s="33">
        <v>779928622.82439995</v>
      </c>
      <c r="V15" s="38">
        <v>624205622.04270005</v>
      </c>
    </row>
    <row r="16" spans="1:22" x14ac:dyDescent="0.2">
      <c r="A16" s="37" t="str">
        <f>VLOOKUP("&lt;Zeilentitel_5&gt;",Uebersetzungen!$B$3:$E$179,Uebersetzungen!$B$2+1,FALSE)</f>
        <v>Region Imboden</v>
      </c>
      <c r="B16" s="33">
        <v>649938559.56949997</v>
      </c>
      <c r="C16" s="33">
        <v>676421824.37170005</v>
      </c>
      <c r="D16" s="33">
        <v>694973626.61179996</v>
      </c>
      <c r="E16" s="33">
        <v>695370158.47510004</v>
      </c>
      <c r="F16" s="33">
        <v>715301640.94050002</v>
      </c>
      <c r="G16" s="33">
        <v>750868345.7543</v>
      </c>
      <c r="H16" s="33">
        <v>800849447.78750002</v>
      </c>
      <c r="I16" s="33">
        <v>843815404.44360006</v>
      </c>
      <c r="J16" s="33">
        <v>881462334.28009999</v>
      </c>
      <c r="K16" s="33">
        <v>890155700.13489997</v>
      </c>
      <c r="L16" s="33">
        <v>924878632.07509995</v>
      </c>
      <c r="M16" s="33">
        <v>959197415.28429997</v>
      </c>
      <c r="N16" s="33">
        <v>985683017.0079</v>
      </c>
      <c r="O16" s="33">
        <v>1032292777.7302999</v>
      </c>
      <c r="P16" s="33">
        <v>1040352392.0105</v>
      </c>
      <c r="Q16" s="33">
        <v>1047585493.7569</v>
      </c>
      <c r="R16" s="33">
        <v>1078871248.1482</v>
      </c>
      <c r="S16" s="33">
        <v>1057407588.1035</v>
      </c>
      <c r="T16" s="33">
        <v>1189171306.2077</v>
      </c>
      <c r="U16" s="33">
        <v>1248935096.4604001</v>
      </c>
      <c r="V16" s="38">
        <v>1307412842.2254</v>
      </c>
    </row>
    <row r="17" spans="1:22" x14ac:dyDescent="0.2">
      <c r="A17" s="37" t="str">
        <f>VLOOKUP("&lt;Zeilentitel_6&gt;",Uebersetzungen!$B$3:$E$179,Uebersetzungen!$B$2+1,FALSE)</f>
        <v>Region Landquart</v>
      </c>
      <c r="B17" s="33">
        <v>916522904.70290005</v>
      </c>
      <c r="C17" s="33">
        <v>960589220.32589996</v>
      </c>
      <c r="D17" s="33">
        <v>942990313.24150002</v>
      </c>
      <c r="E17" s="33">
        <v>942546548.86230004</v>
      </c>
      <c r="F17" s="33">
        <v>966389619.06710005</v>
      </c>
      <c r="G17" s="33">
        <v>996069364.53330004</v>
      </c>
      <c r="H17" s="33">
        <v>1060009715.9171</v>
      </c>
      <c r="I17" s="33">
        <v>1139227860.9282</v>
      </c>
      <c r="J17" s="33">
        <v>1216954170.9435999</v>
      </c>
      <c r="K17" s="33">
        <v>1219712050.1442001</v>
      </c>
      <c r="L17" s="33">
        <v>1312110914.6147001</v>
      </c>
      <c r="M17" s="33">
        <v>1404392304.5469999</v>
      </c>
      <c r="N17" s="33">
        <v>1399623274.2474</v>
      </c>
      <c r="O17" s="33">
        <v>1502646073.6257</v>
      </c>
      <c r="P17" s="33">
        <v>1506280077.3615</v>
      </c>
      <c r="Q17" s="33">
        <v>1478138254.29</v>
      </c>
      <c r="R17" s="33">
        <v>1519986222.2677</v>
      </c>
      <c r="S17" s="33">
        <v>1551940650.4449</v>
      </c>
      <c r="T17" s="33">
        <v>1567389382.3771999</v>
      </c>
      <c r="U17" s="33">
        <v>1609917261.3971</v>
      </c>
      <c r="V17" s="38">
        <v>1619890330.1798</v>
      </c>
    </row>
    <row r="18" spans="1:22" x14ac:dyDescent="0.2">
      <c r="A18" s="37" t="str">
        <f>VLOOKUP("&lt;Zeilentitel_7&gt;",Uebersetzungen!$B$3:$E$179,Uebersetzungen!$B$2+1,FALSE)</f>
        <v>Region Maloja</v>
      </c>
      <c r="B18" s="33">
        <v>1492221112.6205001</v>
      </c>
      <c r="C18" s="33">
        <v>1528866126.1619999</v>
      </c>
      <c r="D18" s="33">
        <v>1493368688.2255001</v>
      </c>
      <c r="E18" s="33">
        <v>1471211605.1645</v>
      </c>
      <c r="F18" s="33">
        <v>1486464621.1043999</v>
      </c>
      <c r="G18" s="33">
        <v>1541782553.069</v>
      </c>
      <c r="H18" s="33">
        <v>1565201793.6782999</v>
      </c>
      <c r="I18" s="33">
        <v>1606999817.3118</v>
      </c>
      <c r="J18" s="33">
        <v>1666185702.1203001</v>
      </c>
      <c r="K18" s="33">
        <v>1710908826.2920001</v>
      </c>
      <c r="L18" s="33">
        <v>1813175901.0081</v>
      </c>
      <c r="M18" s="33">
        <v>1903357639.6752</v>
      </c>
      <c r="N18" s="33">
        <v>1887585681.8492999</v>
      </c>
      <c r="O18" s="33">
        <v>1917924912.694</v>
      </c>
      <c r="P18" s="33">
        <v>1966126209.4623001</v>
      </c>
      <c r="Q18" s="33">
        <v>1883857084.2044001</v>
      </c>
      <c r="R18" s="33">
        <v>1891535117.5123999</v>
      </c>
      <c r="S18" s="33">
        <v>1870934515.9949999</v>
      </c>
      <c r="T18" s="33">
        <v>1882060979.1080999</v>
      </c>
      <c r="U18" s="33">
        <v>1963753001.2502</v>
      </c>
      <c r="V18" s="38">
        <v>1865204172.29</v>
      </c>
    </row>
    <row r="19" spans="1:22" x14ac:dyDescent="0.2">
      <c r="A19" s="37" t="str">
        <f>VLOOKUP("&lt;Zeilentitel_8&gt;",Uebersetzungen!$B$3:$E$179,Uebersetzungen!$B$2+1,FALSE)</f>
        <v>Region Moesa</v>
      </c>
      <c r="B19" s="33">
        <v>334849916.68089998</v>
      </c>
      <c r="C19" s="33">
        <v>350985497.57690001</v>
      </c>
      <c r="D19" s="33">
        <v>331492628.89889997</v>
      </c>
      <c r="E19" s="33">
        <v>314577973.58670002</v>
      </c>
      <c r="F19" s="33">
        <v>306794246.14230001</v>
      </c>
      <c r="G19" s="33">
        <v>303995977.15509999</v>
      </c>
      <c r="H19" s="33">
        <v>312176879.11629999</v>
      </c>
      <c r="I19" s="33">
        <v>331852320.75230002</v>
      </c>
      <c r="J19" s="33">
        <v>354634168.5916</v>
      </c>
      <c r="K19" s="33">
        <v>354230229.14649999</v>
      </c>
      <c r="L19" s="33">
        <v>361938291.40579998</v>
      </c>
      <c r="M19" s="33">
        <v>364749634.74239999</v>
      </c>
      <c r="N19" s="33">
        <v>371603879.76899999</v>
      </c>
      <c r="O19" s="33">
        <v>400049797.92559999</v>
      </c>
      <c r="P19" s="33">
        <v>419267947.07770002</v>
      </c>
      <c r="Q19" s="33">
        <v>444651524.54820001</v>
      </c>
      <c r="R19" s="33">
        <v>465887303.95660001</v>
      </c>
      <c r="S19" s="33">
        <v>465135159.51090002</v>
      </c>
      <c r="T19" s="33">
        <v>479224887.76800001</v>
      </c>
      <c r="U19" s="33">
        <v>479565524.76169997</v>
      </c>
      <c r="V19" s="38">
        <v>489506449.82819998</v>
      </c>
    </row>
    <row r="20" spans="1:22" x14ac:dyDescent="0.2">
      <c r="A20" s="37" t="str">
        <f>VLOOKUP("&lt;Zeilentitel_9&gt;",Uebersetzungen!$B$3:$E$179,Uebersetzungen!$B$2+1,FALSE)</f>
        <v>Region Plessur</v>
      </c>
      <c r="B20" s="33">
        <v>3754212529.7421999</v>
      </c>
      <c r="C20" s="33">
        <v>3700350198.2796998</v>
      </c>
      <c r="D20" s="33">
        <v>3670391186.1194</v>
      </c>
      <c r="E20" s="33">
        <v>3681399792.8915</v>
      </c>
      <c r="F20" s="33">
        <v>3713296005.9001999</v>
      </c>
      <c r="G20" s="33">
        <v>3746803540.4088998</v>
      </c>
      <c r="H20" s="33">
        <v>3869641409.2751002</v>
      </c>
      <c r="I20" s="33">
        <v>3979229605.0184999</v>
      </c>
      <c r="J20" s="33">
        <v>4023327134.9175</v>
      </c>
      <c r="K20" s="33">
        <v>4051883289.3385</v>
      </c>
      <c r="L20" s="33">
        <v>4119717480.0623999</v>
      </c>
      <c r="M20" s="33">
        <v>4098109448.1506</v>
      </c>
      <c r="N20" s="33">
        <v>4112101423.1219001</v>
      </c>
      <c r="O20" s="33">
        <v>4217520727.2003002</v>
      </c>
      <c r="P20" s="33">
        <v>4229544269.5223999</v>
      </c>
      <c r="Q20" s="33">
        <v>4206107637.4450002</v>
      </c>
      <c r="R20" s="33">
        <v>4217852912.7080002</v>
      </c>
      <c r="S20" s="33">
        <v>4187955954.9383001</v>
      </c>
      <c r="T20" s="33">
        <v>4252522768.4310002</v>
      </c>
      <c r="U20" s="33">
        <v>4252004362.2385001</v>
      </c>
      <c r="V20" s="38">
        <v>4229973804.1592999</v>
      </c>
    </row>
    <row r="21" spans="1:22" x14ac:dyDescent="0.2">
      <c r="A21" s="37" t="str">
        <f>VLOOKUP("&lt;Zeilentitel_10&gt;",Uebersetzungen!$B$3:$E$179,Uebersetzungen!$B$2+1,FALSE)</f>
        <v>Region Prättigau/Davos</v>
      </c>
      <c r="B21" s="33">
        <v>1448517356.2467999</v>
      </c>
      <c r="C21" s="33">
        <v>1446007111.0241001</v>
      </c>
      <c r="D21" s="33">
        <v>1443083375.1859</v>
      </c>
      <c r="E21" s="33">
        <v>1420600983.9842</v>
      </c>
      <c r="F21" s="33">
        <v>1442346328.1849999</v>
      </c>
      <c r="G21" s="33">
        <v>1451560392.6310999</v>
      </c>
      <c r="H21" s="33">
        <v>1478538008.1691</v>
      </c>
      <c r="I21" s="33">
        <v>1499642724.3417001</v>
      </c>
      <c r="J21" s="33">
        <v>1525472760.3706999</v>
      </c>
      <c r="K21" s="33">
        <v>1529195143.2966001</v>
      </c>
      <c r="L21" s="33">
        <v>1581489444.1177001</v>
      </c>
      <c r="M21" s="33">
        <v>1609924179.7760999</v>
      </c>
      <c r="N21" s="33">
        <v>1643777579.8278999</v>
      </c>
      <c r="O21" s="33">
        <v>1682743806.6770999</v>
      </c>
      <c r="P21" s="33">
        <v>1682343685.5251999</v>
      </c>
      <c r="Q21" s="33">
        <v>1630568862.6152</v>
      </c>
      <c r="R21" s="33">
        <v>1639515202.2925</v>
      </c>
      <c r="S21" s="33">
        <v>1669617655.4958</v>
      </c>
      <c r="T21" s="33">
        <v>1710106197.2704</v>
      </c>
      <c r="U21" s="33">
        <v>1759402885.0989001</v>
      </c>
      <c r="V21" s="38">
        <v>1605828088.5862</v>
      </c>
    </row>
    <row r="22" spans="1:22" x14ac:dyDescent="0.2">
      <c r="A22" s="37" t="str">
        <f>VLOOKUP("&lt;Zeilentitel_11&gt;",Uebersetzungen!$B$3:$E$179,Uebersetzungen!$B$2+1,FALSE)</f>
        <v>Region Surselva</v>
      </c>
      <c r="B22" s="33">
        <v>1045128356.2352999</v>
      </c>
      <c r="C22" s="33">
        <v>1062563778.9971</v>
      </c>
      <c r="D22" s="33">
        <v>1009782521.9871</v>
      </c>
      <c r="E22" s="33">
        <v>963413867.87129998</v>
      </c>
      <c r="F22" s="33">
        <v>941215926.54120004</v>
      </c>
      <c r="G22" s="33">
        <v>927870032.81949997</v>
      </c>
      <c r="H22" s="33">
        <v>980708664.19029999</v>
      </c>
      <c r="I22" s="33">
        <v>1043674503.2595</v>
      </c>
      <c r="J22" s="33">
        <v>1112889601.3638999</v>
      </c>
      <c r="K22" s="33">
        <v>1054706872.1885999</v>
      </c>
      <c r="L22" s="33">
        <v>1047740161.9311</v>
      </c>
      <c r="M22" s="33">
        <v>1058899969.2047</v>
      </c>
      <c r="N22" s="33">
        <v>1075724006.8576</v>
      </c>
      <c r="O22" s="33">
        <v>1067567580.8751</v>
      </c>
      <c r="P22" s="33">
        <v>1080095478.9101</v>
      </c>
      <c r="Q22" s="33">
        <v>1083818621.0685999</v>
      </c>
      <c r="R22" s="33">
        <v>1040481631.6232001</v>
      </c>
      <c r="S22" s="33">
        <v>1068878873.6375999</v>
      </c>
      <c r="T22" s="33">
        <v>1080432894.4168999</v>
      </c>
      <c r="U22" s="33">
        <v>1112809479.2567999</v>
      </c>
      <c r="V22" s="38">
        <v>1082699306.4663999</v>
      </c>
    </row>
    <row r="23" spans="1:22" ht="13.5" thickBot="1" x14ac:dyDescent="0.25">
      <c r="A23" s="39" t="str">
        <f>VLOOKUP("&lt;Zeilentitel_12&gt;",Uebersetzungen!$B$3:$E$179,Uebersetzungen!$B$2+1,FALSE)</f>
        <v>Region Viamala</v>
      </c>
      <c r="B23" s="40">
        <v>556955926.40540004</v>
      </c>
      <c r="C23" s="40">
        <v>566517075.51419997</v>
      </c>
      <c r="D23" s="40">
        <v>564877061.3585</v>
      </c>
      <c r="E23" s="40">
        <v>564240366.18540001</v>
      </c>
      <c r="F23" s="40">
        <v>577969559.56589997</v>
      </c>
      <c r="G23" s="40">
        <v>603663322.4447</v>
      </c>
      <c r="H23" s="40">
        <v>613928866.64579999</v>
      </c>
      <c r="I23" s="40">
        <v>629678522.36489999</v>
      </c>
      <c r="J23" s="40">
        <v>651037216.06509995</v>
      </c>
      <c r="K23" s="40">
        <v>636723637.65980005</v>
      </c>
      <c r="L23" s="40">
        <v>622717207.43949997</v>
      </c>
      <c r="M23" s="40">
        <v>617661402.20729995</v>
      </c>
      <c r="N23" s="40">
        <v>651048969.07729995</v>
      </c>
      <c r="O23" s="40">
        <v>665077211.80159998</v>
      </c>
      <c r="P23" s="40">
        <v>676364906.43659997</v>
      </c>
      <c r="Q23" s="40">
        <v>683024535.41030002</v>
      </c>
      <c r="R23" s="40">
        <v>705168089.44270003</v>
      </c>
      <c r="S23" s="40">
        <v>711229673.26960003</v>
      </c>
      <c r="T23" s="40">
        <v>719411917.67429996</v>
      </c>
      <c r="U23" s="40">
        <v>743219109.85000002</v>
      </c>
      <c r="V23" s="41">
        <v>744708987.24689996</v>
      </c>
    </row>
    <row r="24" spans="1:22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10"/>
      <c r="L24" s="10"/>
      <c r="M24" s="10"/>
      <c r="N24" s="10"/>
      <c r="O24" s="10"/>
      <c r="P24" s="10"/>
      <c r="Q24" s="10"/>
      <c r="R24" s="10"/>
    </row>
    <row r="25" spans="1:22" x14ac:dyDescent="0.2">
      <c r="A25" s="5" t="str">
        <f>VLOOKUP("&lt;Quelle_1&gt;",Uebersetzungen!$B$3:$E$52,Uebersetzungen!$B$2+1,FALSE)</f>
        <v>Quelle: BAK Economics</v>
      </c>
      <c r="B25" s="7"/>
      <c r="C25" s="7"/>
      <c r="D25" s="7"/>
      <c r="E25" s="14"/>
      <c r="F25" s="7"/>
      <c r="G25" s="7"/>
      <c r="H25" s="7"/>
      <c r="I25" s="7"/>
      <c r="J25" s="7"/>
      <c r="K25" s="10"/>
      <c r="L25" s="10"/>
      <c r="M25" s="10"/>
      <c r="N25" s="10"/>
      <c r="O25" s="10"/>
      <c r="P25" s="10"/>
      <c r="Q25" s="10"/>
      <c r="R25" s="10"/>
    </row>
    <row r="26" spans="1:22" x14ac:dyDescent="0.2">
      <c r="D26" s="11"/>
    </row>
    <row r="27" spans="1:22" ht="15.75" x14ac:dyDescent="0.25">
      <c r="A27" s="4" t="str">
        <f>VLOOKUP("&lt;Titel2&gt;",Uebersetzungen!$B$3:$E$20,Uebersetzungen!$B$2+1,FALSE)</f>
        <v>Regionale Anteile am nom. BIP Graubündens, 2020</v>
      </c>
    </row>
    <row r="30" spans="1:22" x14ac:dyDescent="0.2">
      <c r="B30" s="12"/>
    </row>
    <row r="31" spans="1:22" x14ac:dyDescent="0.2">
      <c r="S31" s="13"/>
    </row>
    <row r="35" spans="1:9" x14ac:dyDescent="0.2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8"/>
      <c r="B36" s="8"/>
      <c r="C36" s="8"/>
      <c r="D36" s="8"/>
      <c r="E36" s="8"/>
      <c r="F36" s="8"/>
      <c r="G36" s="8"/>
      <c r="H36" s="8"/>
      <c r="I36" s="8"/>
    </row>
    <row r="61" spans="1:18" x14ac:dyDescent="0.2">
      <c r="A61" s="5" t="str">
        <f>VLOOKUP("&lt;Quelle_1&gt;",Uebersetzungen!$B$3:$E$52,Uebersetzungen!$B$2+1,FALSE)</f>
        <v>Quelle: BAK Economics</v>
      </c>
    </row>
    <row r="64" spans="1:18" ht="15.75" x14ac:dyDescent="0.25">
      <c r="A64" s="4" t="str">
        <f>VLOOKUP("&lt;Titel3&gt;",Uebersetzungen!$B$3:$E$20,Uebersetzungen!$B$2+1,FALSE)</f>
        <v>Bündner Regionen: Wachstumsraten des realen Bruttoinlandprodukts in Prozent, 2000 - 2020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22" ht="13.5" thickBot="1" x14ac:dyDescent="0.25">
      <c r="A65" s="45"/>
    </row>
    <row r="66" spans="1:22" ht="13.5" thickBot="1" x14ac:dyDescent="0.25">
      <c r="A66" s="44"/>
      <c r="B66" s="42">
        <v>2000</v>
      </c>
      <c r="C66" s="34">
        <v>2001</v>
      </c>
      <c r="D66" s="34">
        <v>2002</v>
      </c>
      <c r="E66" s="34">
        <v>2003</v>
      </c>
      <c r="F66" s="34">
        <v>2004</v>
      </c>
      <c r="G66" s="34">
        <v>2005</v>
      </c>
      <c r="H66" s="34">
        <v>2006</v>
      </c>
      <c r="I66" s="34">
        <v>2007</v>
      </c>
      <c r="J66" s="34">
        <v>2008</v>
      </c>
      <c r="K66" s="34">
        <v>2009</v>
      </c>
      <c r="L66" s="34">
        <v>2010</v>
      </c>
      <c r="M66" s="34">
        <v>2011</v>
      </c>
      <c r="N66" s="34">
        <v>2012</v>
      </c>
      <c r="O66" s="34">
        <v>2013</v>
      </c>
      <c r="P66" s="34">
        <v>2014</v>
      </c>
      <c r="Q66" s="34">
        <v>2015</v>
      </c>
      <c r="R66" s="34">
        <v>2016</v>
      </c>
      <c r="S66" s="34">
        <v>2017</v>
      </c>
      <c r="T66" s="34">
        <v>2018</v>
      </c>
      <c r="U66" s="34">
        <v>2019</v>
      </c>
      <c r="V66" s="35">
        <v>2020</v>
      </c>
    </row>
    <row r="67" spans="1:22" x14ac:dyDescent="0.2">
      <c r="A67" s="43" t="str">
        <f>VLOOKUP("&lt;Zeilentitel_1&gt;",Uebersetzungen!$B$3:$E$179,Uebersetzungen!$B$2+1,FALSE)</f>
        <v>GRAUBÜNDEN</v>
      </c>
      <c r="B67" s="46">
        <v>1.0815995865970001</v>
      </c>
      <c r="C67" s="46">
        <v>-0.85607781112534997</v>
      </c>
      <c r="D67" s="46">
        <v>-1.3738540135499</v>
      </c>
      <c r="E67" s="46">
        <v>-1.6044251854627001</v>
      </c>
      <c r="F67" s="46">
        <v>0.80059285290425997</v>
      </c>
      <c r="G67" s="46">
        <v>1.1456992565407</v>
      </c>
      <c r="H67" s="46">
        <v>1.2508140135021</v>
      </c>
      <c r="I67" s="46">
        <v>1.4282450851988999</v>
      </c>
      <c r="J67" s="46">
        <v>1.4675056086977001</v>
      </c>
      <c r="K67" s="46">
        <v>-0.42603054604906998</v>
      </c>
      <c r="L67" s="46">
        <v>2.5840406320373002</v>
      </c>
      <c r="M67" s="46">
        <v>2.0781803807868999</v>
      </c>
      <c r="N67" s="46">
        <v>0.94891022969237004</v>
      </c>
      <c r="O67" s="46">
        <v>2.2543991851661001</v>
      </c>
      <c r="P67" s="46">
        <v>0.86576006582860998</v>
      </c>
      <c r="Q67" s="46">
        <v>-1.8869604179362001</v>
      </c>
      <c r="R67" s="46">
        <v>0.82619038005862</v>
      </c>
      <c r="S67" s="46">
        <v>0.56711849092960998</v>
      </c>
      <c r="T67" s="46">
        <v>2.4352200624664002</v>
      </c>
      <c r="U67" s="46">
        <v>2.5377205403302998</v>
      </c>
      <c r="V67" s="48">
        <v>-3.7918808990756001</v>
      </c>
    </row>
    <row r="68" spans="1:22" x14ac:dyDescent="0.2">
      <c r="A68" s="37" t="str">
        <f>VLOOKUP("&lt;Zeilentitel_2&gt;",Uebersetzungen!$B$3:$E$179,Uebersetzungen!$B$2+1,FALSE)</f>
        <v>Region Albula</v>
      </c>
      <c r="B68" s="47">
        <v>-2.3844138743215999</v>
      </c>
      <c r="C68" s="47">
        <v>-3.6937939226258001</v>
      </c>
      <c r="D68" s="47">
        <v>2.2881417689096999</v>
      </c>
      <c r="E68" s="47">
        <v>1.7594427059083</v>
      </c>
      <c r="F68" s="47">
        <v>5.4601153410186001</v>
      </c>
      <c r="G68" s="47">
        <v>5.3660955907148997</v>
      </c>
      <c r="H68" s="47">
        <v>-4.9494824715058998</v>
      </c>
      <c r="I68" s="47">
        <v>-2.8024029014120999</v>
      </c>
      <c r="J68" s="47">
        <v>-0.16211374388113001</v>
      </c>
      <c r="K68" s="47">
        <v>1.9939147667046999</v>
      </c>
      <c r="L68" s="47">
        <v>5.2972442531789001</v>
      </c>
      <c r="M68" s="47">
        <v>5.4696310979160998</v>
      </c>
      <c r="N68" s="47">
        <v>3.8476286051689002</v>
      </c>
      <c r="O68" s="47">
        <v>-0.96911618546702005</v>
      </c>
      <c r="P68" s="47">
        <v>-1.5565734349678</v>
      </c>
      <c r="Q68" s="47">
        <v>-5.6230680034478002</v>
      </c>
      <c r="R68" s="47">
        <v>1.6585655516271001</v>
      </c>
      <c r="S68" s="47">
        <v>1.3830151018500001</v>
      </c>
      <c r="T68" s="47">
        <v>2.9562598573318999</v>
      </c>
      <c r="U68" s="47">
        <v>0.22306472892033</v>
      </c>
      <c r="V68" s="49">
        <v>-9.8928179078423994</v>
      </c>
    </row>
    <row r="69" spans="1:22" x14ac:dyDescent="0.2">
      <c r="A69" s="37" t="str">
        <f>VLOOKUP("&lt;Zeilentitel_3&gt;",Uebersetzungen!$B$3:$E$179,Uebersetzungen!$B$2+1,FALSE)</f>
        <v>Region Bernina</v>
      </c>
      <c r="B69" s="47">
        <v>-1.3068735052859</v>
      </c>
      <c r="C69" s="47">
        <v>-2.1818732435068999</v>
      </c>
      <c r="D69" s="47">
        <v>-2.3845122166318</v>
      </c>
      <c r="E69" s="47">
        <v>-1.5531094642529999</v>
      </c>
      <c r="F69" s="47">
        <v>0.99513214513730996</v>
      </c>
      <c r="G69" s="47">
        <v>4.8783778914112004</v>
      </c>
      <c r="H69" s="47">
        <v>-7.0837479999040998</v>
      </c>
      <c r="I69" s="47">
        <v>-1.2387981735653</v>
      </c>
      <c r="J69" s="47">
        <v>0.99408633867232998</v>
      </c>
      <c r="K69" s="47">
        <v>-0.42010923154461999</v>
      </c>
      <c r="L69" s="47">
        <v>7.6244416671005002</v>
      </c>
      <c r="M69" s="47">
        <v>19.61575082693</v>
      </c>
      <c r="N69" s="47">
        <v>15.195305527331</v>
      </c>
      <c r="O69" s="47">
        <v>-4.6634573970319</v>
      </c>
      <c r="P69" s="47">
        <v>-2.9029348965075998</v>
      </c>
      <c r="Q69" s="47">
        <v>4.8804362330622002</v>
      </c>
      <c r="R69" s="47">
        <v>5.0937676661375999</v>
      </c>
      <c r="S69" s="47">
        <v>-6.7997914327989004E-3</v>
      </c>
      <c r="T69" s="47">
        <v>15.017358390685001</v>
      </c>
      <c r="U69" s="47">
        <v>4.1253586462036003</v>
      </c>
      <c r="V69" s="49">
        <v>1.6146656535171999</v>
      </c>
    </row>
    <row r="70" spans="1:22" x14ac:dyDescent="0.2">
      <c r="A70" s="37" t="str">
        <f>VLOOKUP("&lt;Zeilentitel_4&gt;",Uebersetzungen!$B$3:$E$179,Uebersetzungen!$B$2+1,FALSE)</f>
        <v>Region Engiadina Bassa/Val Müstair</v>
      </c>
      <c r="B70" s="47">
        <v>1.6285820197466001</v>
      </c>
      <c r="C70" s="47">
        <v>-2.6602527726831</v>
      </c>
      <c r="D70" s="47">
        <v>-2.0041425090140002</v>
      </c>
      <c r="E70" s="47">
        <v>-2.4542889886469998</v>
      </c>
      <c r="F70" s="47">
        <v>1.3648647792466</v>
      </c>
      <c r="G70" s="47">
        <v>2.4985958063072</v>
      </c>
      <c r="H70" s="47">
        <v>4.5770137159289002</v>
      </c>
      <c r="I70" s="47">
        <v>4.8966294316986998</v>
      </c>
      <c r="J70" s="47">
        <v>4.4953269738163</v>
      </c>
      <c r="K70" s="47">
        <v>-1.3241857242042001</v>
      </c>
      <c r="L70" s="47">
        <v>2.5046755024318998</v>
      </c>
      <c r="M70" s="47">
        <v>1.8138596307902</v>
      </c>
      <c r="N70" s="47">
        <v>-0.17324220596365</v>
      </c>
      <c r="O70" s="47">
        <v>3.1263054284737</v>
      </c>
      <c r="P70" s="47">
        <v>-1.0690890592369999</v>
      </c>
      <c r="Q70" s="47">
        <v>0.19452498180715999</v>
      </c>
      <c r="R70" s="47">
        <v>-5.2939085526885998</v>
      </c>
      <c r="S70" s="47">
        <v>2.1703937690621</v>
      </c>
      <c r="T70" s="47">
        <v>0.89437934719973999</v>
      </c>
      <c r="U70" s="47">
        <v>18.488891425062</v>
      </c>
      <c r="V70" s="49">
        <v>-20.909775893885001</v>
      </c>
    </row>
    <row r="71" spans="1:22" x14ac:dyDescent="0.2">
      <c r="A71" s="37" t="str">
        <f>VLOOKUP("&lt;Zeilentitel_5&gt;",Uebersetzungen!$B$3:$E$179,Uebersetzungen!$B$2+1,FALSE)</f>
        <v>Region Imboden</v>
      </c>
      <c r="B71" s="47">
        <v>1.8632762434385</v>
      </c>
      <c r="C71" s="47">
        <v>2.3580481741550998</v>
      </c>
      <c r="D71" s="47">
        <v>3.2334447866446001</v>
      </c>
      <c r="E71" s="47">
        <v>0.91212506446712005</v>
      </c>
      <c r="F71" s="47">
        <v>3.6414904224953002</v>
      </c>
      <c r="G71" s="47">
        <v>4.3420620420264999</v>
      </c>
      <c r="H71" s="47">
        <v>5.5404260126524001</v>
      </c>
      <c r="I71" s="47">
        <v>3.8304331494761001</v>
      </c>
      <c r="J71" s="47">
        <v>3.4830615137302998</v>
      </c>
      <c r="K71" s="47">
        <v>-1.4198307958645</v>
      </c>
      <c r="L71" s="47">
        <v>5.3735878210059003</v>
      </c>
      <c r="M71" s="47">
        <v>5.8224038827997999</v>
      </c>
      <c r="N71" s="47">
        <v>0.99235134610886999</v>
      </c>
      <c r="O71" s="47">
        <v>5.1978166494828004</v>
      </c>
      <c r="P71" s="47">
        <v>1.5006823376178</v>
      </c>
      <c r="Q71" s="47">
        <v>-0.45176031468702998</v>
      </c>
      <c r="R71" s="47">
        <v>3.143619360812</v>
      </c>
      <c r="S71" s="47">
        <v>-0.81943977549813996</v>
      </c>
      <c r="T71" s="47">
        <v>12.780481836396</v>
      </c>
      <c r="U71" s="47">
        <v>4.0641237672474997</v>
      </c>
      <c r="V71" s="49">
        <v>2.1371560442541999</v>
      </c>
    </row>
    <row r="72" spans="1:22" x14ac:dyDescent="0.2">
      <c r="A72" s="37" t="str">
        <f>VLOOKUP("&lt;Zeilentitel_6&gt;",Uebersetzungen!$B$3:$E$179,Uebersetzungen!$B$2+1,FALSE)</f>
        <v>Region Landquart</v>
      </c>
      <c r="B72" s="47">
        <v>3.3407219034339</v>
      </c>
      <c r="C72" s="47">
        <v>3.2391472862772002</v>
      </c>
      <c r="D72" s="47">
        <v>-2.0325196877199998</v>
      </c>
      <c r="E72" s="47">
        <v>-1.2203080303978999</v>
      </c>
      <c r="F72" s="47">
        <v>2.0556985918880999</v>
      </c>
      <c r="G72" s="47">
        <v>1.7580165379935</v>
      </c>
      <c r="H72" s="47">
        <v>3.9653977418012998</v>
      </c>
      <c r="I72" s="47">
        <v>3.9307839450397002</v>
      </c>
      <c r="J72" s="47">
        <v>3.3758021585767999</v>
      </c>
      <c r="K72" s="47">
        <v>1.4403036692841</v>
      </c>
      <c r="L72" s="47">
        <v>6.5385985986273996</v>
      </c>
      <c r="M72" s="47">
        <v>6.3856409572945996</v>
      </c>
      <c r="N72" s="47">
        <v>-0.21206767767432</v>
      </c>
      <c r="O72" s="47">
        <v>7.4936094181296999</v>
      </c>
      <c r="P72" s="47">
        <v>0.92195116012223999</v>
      </c>
      <c r="Q72" s="47">
        <v>-1.2908399267052999</v>
      </c>
      <c r="R72" s="47">
        <v>2.9823135927413</v>
      </c>
      <c r="S72" s="47">
        <v>2.3785581814771</v>
      </c>
      <c r="T72" s="47">
        <v>-4.5691422014527E-2</v>
      </c>
      <c r="U72" s="47">
        <v>2.9187057256119999</v>
      </c>
      <c r="V72" s="49">
        <v>0.29089518046148</v>
      </c>
    </row>
    <row r="73" spans="1:22" x14ac:dyDescent="0.2">
      <c r="A73" s="37" t="str">
        <f>VLOOKUP("&lt;Zeilentitel_7&gt;",Uebersetzungen!$B$3:$E$179,Uebersetzungen!$B$2+1,FALSE)</f>
        <v>Region Maloja</v>
      </c>
      <c r="B73" s="47">
        <v>1.554001603054</v>
      </c>
      <c r="C73" s="47">
        <v>0.37834307822537</v>
      </c>
      <c r="D73" s="47">
        <v>-2.8423377107021</v>
      </c>
      <c r="E73" s="47">
        <v>-1.8144062217543</v>
      </c>
      <c r="F73" s="47">
        <v>0.74096498111750997</v>
      </c>
      <c r="G73" s="47">
        <v>2.8702643733221</v>
      </c>
      <c r="H73" s="47">
        <v>-0.95511780190645001</v>
      </c>
      <c r="I73" s="47">
        <v>0.36223025341116</v>
      </c>
      <c r="J73" s="47">
        <v>1.2645745504326</v>
      </c>
      <c r="K73" s="47">
        <v>1.7862670854910001</v>
      </c>
      <c r="L73" s="47">
        <v>4.9960491259386997</v>
      </c>
      <c r="M73" s="47">
        <v>4.1415397845254001</v>
      </c>
      <c r="N73" s="47">
        <v>-1.058869827756</v>
      </c>
      <c r="O73" s="47">
        <v>0.94949402495558999</v>
      </c>
      <c r="P73" s="47">
        <v>2.4860042261309001</v>
      </c>
      <c r="Q73" s="47">
        <v>-5.2033888394150001</v>
      </c>
      <c r="R73" s="47">
        <v>0.92783582803903997</v>
      </c>
      <c r="S73" s="47">
        <v>-1.1203719461046</v>
      </c>
      <c r="T73" s="47">
        <v>0.55628726807137996</v>
      </c>
      <c r="U73" s="47">
        <v>3.7446182739484999</v>
      </c>
      <c r="V73" s="49">
        <v>-6.2545451912059997</v>
      </c>
    </row>
    <row r="74" spans="1:22" x14ac:dyDescent="0.2">
      <c r="A74" s="37" t="str">
        <f>VLOOKUP("&lt;Zeilentitel_8&gt;",Uebersetzungen!$B$3:$E$179,Uebersetzungen!$B$2+1,FALSE)</f>
        <v>Region Moesa</v>
      </c>
      <c r="B74" s="47">
        <v>3.5568108048565001</v>
      </c>
      <c r="C74" s="47">
        <v>2.9063081094937</v>
      </c>
      <c r="D74" s="47">
        <v>-5.7478340481292998</v>
      </c>
      <c r="E74" s="47">
        <v>-5.8306851448682</v>
      </c>
      <c r="F74" s="47">
        <v>-3.6157661912447998</v>
      </c>
      <c r="G74" s="47">
        <v>-2.3068466307784998</v>
      </c>
      <c r="H74" s="47">
        <v>0.18802064812902</v>
      </c>
      <c r="I74" s="47">
        <v>3.4413191828760001</v>
      </c>
      <c r="J74" s="47">
        <v>4.2006631175060001</v>
      </c>
      <c r="K74" s="47">
        <v>-1.9537060827466</v>
      </c>
      <c r="L74" s="47">
        <v>2.0048781924074</v>
      </c>
      <c r="M74" s="47">
        <v>0.44281261546134998</v>
      </c>
      <c r="N74" s="47">
        <v>1.1249342951009</v>
      </c>
      <c r="O74" s="47">
        <v>7.2964940607406996</v>
      </c>
      <c r="P74" s="47">
        <v>4.7840641398833004</v>
      </c>
      <c r="Q74" s="47">
        <v>4.6162759151129</v>
      </c>
      <c r="R74" s="47">
        <v>5.3515874596581003</v>
      </c>
      <c r="S74" s="47">
        <v>0.26096274367236</v>
      </c>
      <c r="T74" s="47">
        <v>2.4242568581320998</v>
      </c>
      <c r="U74" s="47">
        <v>-9.3139772591920994E-2</v>
      </c>
      <c r="V74" s="49">
        <v>1.3127318892552</v>
      </c>
    </row>
    <row r="75" spans="1:22" x14ac:dyDescent="0.2">
      <c r="A75" s="37" t="str">
        <f>VLOOKUP("&lt;Zeilentitel_9&gt;",Uebersetzungen!$B$3:$E$179,Uebersetzungen!$B$2+1,FALSE)</f>
        <v>Region Plessur</v>
      </c>
      <c r="B75" s="47">
        <v>0.54973897819258999</v>
      </c>
      <c r="C75" s="47">
        <v>-2.6378437186629999</v>
      </c>
      <c r="D75" s="47">
        <v>-0.55264624380237004</v>
      </c>
      <c r="E75" s="47">
        <v>-0.69550117128007005</v>
      </c>
      <c r="F75" s="47">
        <v>0.63562136653085999</v>
      </c>
      <c r="G75" s="47">
        <v>-5.1942759663337001E-2</v>
      </c>
      <c r="H75" s="47">
        <v>1.5983263239439001</v>
      </c>
      <c r="I75" s="47">
        <v>0.76772913058083003</v>
      </c>
      <c r="J75" s="47">
        <v>-0.12633065092960999</v>
      </c>
      <c r="K75" s="47">
        <v>0.70686793912875001</v>
      </c>
      <c r="L75" s="47">
        <v>0.57688423506664999</v>
      </c>
      <c r="M75" s="47">
        <v>-1.3408658307754999</v>
      </c>
      <c r="N75" s="47">
        <v>-0.31888211457889998</v>
      </c>
      <c r="O75" s="47">
        <v>2.6742758412138001</v>
      </c>
      <c r="P75" s="47">
        <v>0.99225568956544996</v>
      </c>
      <c r="Q75" s="47">
        <v>-0.74047547570931005</v>
      </c>
      <c r="R75" s="47">
        <v>0.57831469566659999</v>
      </c>
      <c r="S75" s="47">
        <v>-0.66121193335060002</v>
      </c>
      <c r="T75" s="47">
        <v>0.87263555056685005</v>
      </c>
      <c r="U75" s="47">
        <v>-9.1981161065345998E-2</v>
      </c>
      <c r="V75" s="49">
        <v>-0.55089422541702004</v>
      </c>
    </row>
    <row r="76" spans="1:22" x14ac:dyDescent="0.2">
      <c r="A76" s="37" t="str">
        <f>VLOOKUP("&lt;Zeilentitel_10&gt;",Uebersetzungen!$B$3:$E$179,Uebersetzungen!$B$2+1,FALSE)</f>
        <v>Region Prättigau/Davos</v>
      </c>
      <c r="B76" s="47">
        <v>0.87919562984361999</v>
      </c>
      <c r="C76" s="47">
        <v>-2.0213874437657999</v>
      </c>
      <c r="D76" s="47">
        <v>-0.15650287163691001</v>
      </c>
      <c r="E76" s="47">
        <v>-2.1220472032006001</v>
      </c>
      <c r="F76" s="47">
        <v>1.2466010519982</v>
      </c>
      <c r="G76" s="47">
        <v>6.7250552888742002E-2</v>
      </c>
      <c r="H76" s="47">
        <v>-3.5053182755761997E-2</v>
      </c>
      <c r="I76" s="47">
        <v>-0.67617842312792997</v>
      </c>
      <c r="J76" s="47">
        <v>-0.34323263187029002</v>
      </c>
      <c r="K76" s="47">
        <v>-0.50566324997861001</v>
      </c>
      <c r="L76" s="47">
        <v>3.1979116991791998</v>
      </c>
      <c r="M76" s="47">
        <v>1.6904564092698</v>
      </c>
      <c r="N76" s="47">
        <v>1.9794961406613001</v>
      </c>
      <c r="O76" s="47">
        <v>1.2016472850627</v>
      </c>
      <c r="P76" s="47">
        <v>-0.39265056053153002</v>
      </c>
      <c r="Q76" s="47">
        <v>-4.4103185617768998</v>
      </c>
      <c r="R76" s="47">
        <v>0.40364807906019001</v>
      </c>
      <c r="S76" s="47">
        <v>1.9372381006235999</v>
      </c>
      <c r="T76" s="47">
        <v>2.3746915596812999</v>
      </c>
      <c r="U76" s="47">
        <v>1.7833966679055999</v>
      </c>
      <c r="V76" s="49">
        <v>-10.41442402146</v>
      </c>
    </row>
    <row r="77" spans="1:22" x14ac:dyDescent="0.2">
      <c r="A77" s="37" t="str">
        <f>VLOOKUP("&lt;Zeilentitel_11&gt;",Uebersetzungen!$B$3:$E$179,Uebersetzungen!$B$2+1,FALSE)</f>
        <v>Region Surselva</v>
      </c>
      <c r="B77" s="47">
        <v>1.0809998563118</v>
      </c>
      <c r="C77" s="47">
        <v>0.10270194557469001</v>
      </c>
      <c r="D77" s="47">
        <v>-5.4127371435746001</v>
      </c>
      <c r="E77" s="47">
        <v>-5.5590547440739</v>
      </c>
      <c r="F77" s="47">
        <v>-3.3812460702578</v>
      </c>
      <c r="G77" s="47">
        <v>-2.4047637582894001</v>
      </c>
      <c r="H77" s="47">
        <v>3.9575839764666001</v>
      </c>
      <c r="I77" s="47">
        <v>4.4346685211582004</v>
      </c>
      <c r="J77" s="47">
        <v>4.6986305588575998</v>
      </c>
      <c r="K77" s="47">
        <v>-6.2349638270404997</v>
      </c>
      <c r="L77" s="47">
        <v>-0.35296134067665003</v>
      </c>
      <c r="M77" s="47">
        <v>0.46429045176755002</v>
      </c>
      <c r="N77" s="47">
        <v>1.3435986620278999</v>
      </c>
      <c r="O77" s="47">
        <v>-2.0386988125948</v>
      </c>
      <c r="P77" s="47">
        <v>0.90068286210340998</v>
      </c>
      <c r="Q77" s="47">
        <v>-2.5213559152113998</v>
      </c>
      <c r="R77" s="47">
        <v>-4.2801854210958004</v>
      </c>
      <c r="S77" s="47">
        <v>3.3224022063473</v>
      </c>
      <c r="T77" s="47">
        <v>1.5266906671689999</v>
      </c>
      <c r="U77" s="47">
        <v>2.0127135765300999</v>
      </c>
      <c r="V77" s="49">
        <v>-4.9313921901372</v>
      </c>
    </row>
    <row r="78" spans="1:22" ht="13.5" thickBot="1" x14ac:dyDescent="0.25">
      <c r="A78" s="39" t="str">
        <f>VLOOKUP("&lt;Zeilentitel_12&gt;",Uebersetzungen!$B$3:$E$179,Uebersetzungen!$B$2+1,FALSE)</f>
        <v>Region Viamala</v>
      </c>
      <c r="B78" s="50">
        <v>0.99158244730838996</v>
      </c>
      <c r="C78" s="50">
        <v>0.23634006931425999</v>
      </c>
      <c r="D78" s="50">
        <v>-0.31627525730501999</v>
      </c>
      <c r="E78" s="50">
        <v>-0.68057408769979</v>
      </c>
      <c r="F78" s="50">
        <v>1.6179615875819</v>
      </c>
      <c r="G78" s="50">
        <v>3.9292457407331001</v>
      </c>
      <c r="H78" s="50">
        <v>0.45383938296998999</v>
      </c>
      <c r="I78" s="50">
        <v>1.2264060758285</v>
      </c>
      <c r="J78" s="50">
        <v>1.7996877547740999</v>
      </c>
      <c r="K78" s="50">
        <v>-4.3987996903570998</v>
      </c>
      <c r="L78" s="50">
        <v>-2.3636431965950999</v>
      </c>
      <c r="M78" s="50">
        <v>-1.5508789321509</v>
      </c>
      <c r="N78" s="50">
        <v>4.9064511393777996</v>
      </c>
      <c r="O78" s="50">
        <v>1.3167959325673</v>
      </c>
      <c r="P78" s="50">
        <v>1.1074765334534</v>
      </c>
      <c r="Q78" s="50">
        <v>-2.5857916258875999</v>
      </c>
      <c r="R78" s="50">
        <v>2.8894982342389999</v>
      </c>
      <c r="S78" s="50">
        <v>2.0123029983846998</v>
      </c>
      <c r="T78" s="50">
        <v>1.5589510788218</v>
      </c>
      <c r="U78" s="50">
        <v>1.9646149557273</v>
      </c>
      <c r="V78" s="51">
        <v>-2.3872472817479999</v>
      </c>
    </row>
    <row r="79" spans="1:22" x14ac:dyDescent="0.2">
      <c r="A79" s="9" t="str">
        <f>VLOOKUP("&lt;Zeilentitel_13&gt;",Uebersetzungen!$B$3:$E$179,Uebersetzungen!$B$2+1,FALSE)</f>
        <v>Modell-Lauf: Juni 2023</v>
      </c>
      <c r="B79" s="7"/>
      <c r="C79" s="7"/>
      <c r="D79" s="7"/>
      <c r="E79" s="7"/>
      <c r="F79" s="7"/>
      <c r="G79" s="7"/>
      <c r="H79" s="7"/>
      <c r="I79" s="7"/>
      <c r="J79" s="7"/>
      <c r="K79" s="10"/>
      <c r="L79" s="10"/>
      <c r="M79" s="10"/>
      <c r="N79" s="10"/>
      <c r="O79" s="10"/>
      <c r="P79" s="10"/>
      <c r="Q79" s="10"/>
      <c r="R79" s="10"/>
    </row>
    <row r="80" spans="1:22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5" t="str">
        <f>VLOOKUP("&lt;Quelle_1&gt;",Uebersetzungen!$B$3:$E$52,Uebersetzungen!$B$2+1,FALSE)</f>
        <v>Quelle: BAK Economics</v>
      </c>
      <c r="B81" s="7"/>
      <c r="C81" s="7"/>
      <c r="D81" s="7"/>
      <c r="E81" s="7"/>
      <c r="F81" s="7"/>
      <c r="G81" s="7"/>
      <c r="H81" s="7"/>
      <c r="I81" s="7"/>
      <c r="J81" s="7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9" t="str">
        <f>VLOOKUP("&lt;Aktualisierung&gt;",Uebersetzungen!$B$3:$E$52,Uebersetzungen!$B$2+1,FALSE)</f>
        <v>Letztmals aktualisiert am: 08.03.2024</v>
      </c>
      <c r="B82" s="7"/>
      <c r="C82" s="7"/>
      <c r="D82" s="7"/>
      <c r="E82" s="7"/>
      <c r="F82" s="7"/>
      <c r="G82" s="7"/>
      <c r="H82" s="7"/>
      <c r="I82" s="7"/>
      <c r="J82" s="7"/>
      <c r="K82" s="10"/>
      <c r="L82" s="10"/>
      <c r="M82" s="10"/>
      <c r="N82" s="10"/>
      <c r="O82" s="10"/>
      <c r="P82" s="10"/>
      <c r="Q82" s="10"/>
      <c r="R82" s="10"/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352425</xdr:colOff>
                    <xdr:row>1</xdr:row>
                    <xdr:rowOff>123825</xdr:rowOff>
                  </from>
                  <to>
                    <xdr:col>5</xdr:col>
                    <xdr:colOff>723900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352425</xdr:colOff>
                    <xdr:row>2</xdr:row>
                    <xdr:rowOff>114300</xdr:rowOff>
                  </from>
                  <to>
                    <xdr:col>6</xdr:col>
                    <xdr:colOff>95250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352425</xdr:colOff>
                    <xdr:row>3</xdr:row>
                    <xdr:rowOff>76200</xdr:rowOff>
                  </from>
                  <to>
                    <xdr:col>5</xdr:col>
                    <xdr:colOff>723900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0" sqref="B20:E20"/>
    </sheetView>
  </sheetViews>
  <sheetFormatPr baseColWidth="10" defaultColWidth="12.5703125" defaultRowHeight="12.75" x14ac:dyDescent="0.2"/>
  <cols>
    <col min="1" max="1" width="8.5703125" style="18" bestFit="1" customWidth="1"/>
    <col min="2" max="2" width="17.7109375" style="18" bestFit="1" customWidth="1"/>
    <col min="3" max="3" width="46.7109375" style="18" bestFit="1" customWidth="1"/>
    <col min="4" max="4" width="47.5703125" style="18" bestFit="1" customWidth="1"/>
    <col min="5" max="5" width="47" style="18" bestFit="1" customWidth="1"/>
    <col min="6" max="16384" width="12.5703125" style="18"/>
  </cols>
  <sheetData>
    <row r="1" spans="1:6" x14ac:dyDescent="0.2">
      <c r="A1" s="16" t="s">
        <v>5</v>
      </c>
      <c r="B1" s="16" t="s">
        <v>6</v>
      </c>
      <c r="C1" s="16" t="s">
        <v>7</v>
      </c>
      <c r="D1" s="16" t="s">
        <v>8</v>
      </c>
      <c r="E1" s="16" t="s">
        <v>9</v>
      </c>
      <c r="F1" s="17"/>
    </row>
    <row r="2" spans="1:6" x14ac:dyDescent="0.2">
      <c r="A2" s="19" t="s">
        <v>10</v>
      </c>
      <c r="B2" s="20">
        <v>1</v>
      </c>
      <c r="C2" s="17"/>
      <c r="D2" s="17"/>
      <c r="E2" s="17"/>
      <c r="F2" s="17"/>
    </row>
    <row r="3" spans="1:6" x14ac:dyDescent="0.2">
      <c r="A3" s="19"/>
      <c r="B3" s="18" t="s">
        <v>11</v>
      </c>
      <c r="C3" s="21" t="s">
        <v>12</v>
      </c>
      <c r="D3" s="21" t="s">
        <v>13</v>
      </c>
      <c r="E3" s="21" t="s">
        <v>14</v>
      </c>
      <c r="F3" s="17"/>
    </row>
    <row r="4" spans="1:6" ht="25.5" x14ac:dyDescent="0.2">
      <c r="A4" s="19"/>
      <c r="B4" s="31" t="s">
        <v>33</v>
      </c>
      <c r="C4" s="30" t="s">
        <v>2</v>
      </c>
      <c r="D4" s="30" t="s">
        <v>76</v>
      </c>
      <c r="E4" s="30" t="s">
        <v>79</v>
      </c>
      <c r="F4" s="17"/>
    </row>
    <row r="5" spans="1:6" x14ac:dyDescent="0.2">
      <c r="A5" s="19" t="s">
        <v>15</v>
      </c>
      <c r="B5" s="29" t="s">
        <v>34</v>
      </c>
      <c r="C5" s="21" t="s">
        <v>32</v>
      </c>
      <c r="D5" s="21" t="s">
        <v>77</v>
      </c>
      <c r="E5" s="21" t="s">
        <v>80</v>
      </c>
      <c r="F5" s="17"/>
    </row>
    <row r="6" spans="1:6" ht="25.5" x14ac:dyDescent="0.2">
      <c r="A6" s="19" t="s">
        <v>15</v>
      </c>
      <c r="B6" s="31" t="s">
        <v>35</v>
      </c>
      <c r="C6" s="30" t="s">
        <v>3</v>
      </c>
      <c r="D6" s="30" t="s">
        <v>78</v>
      </c>
      <c r="E6" s="30" t="s">
        <v>81</v>
      </c>
      <c r="F6" s="17"/>
    </row>
    <row r="7" spans="1:6" x14ac:dyDescent="0.2">
      <c r="A7" s="19"/>
      <c r="B7" s="17"/>
      <c r="C7" s="17"/>
      <c r="D7" s="17"/>
      <c r="E7" s="17"/>
      <c r="F7" s="17"/>
    </row>
    <row r="8" spans="1:6" x14ac:dyDescent="0.2">
      <c r="A8" s="19" t="s">
        <v>15</v>
      </c>
      <c r="B8" s="18" t="s">
        <v>17</v>
      </c>
      <c r="C8" s="21" t="s">
        <v>0</v>
      </c>
      <c r="D8" s="21" t="s">
        <v>74</v>
      </c>
      <c r="E8" s="21" t="s">
        <v>75</v>
      </c>
      <c r="F8" s="17"/>
    </row>
    <row r="9" spans="1:6" x14ac:dyDescent="0.2">
      <c r="A9" s="17"/>
      <c r="B9" s="18" t="s">
        <v>18</v>
      </c>
      <c r="C9" s="21" t="s">
        <v>41</v>
      </c>
      <c r="D9" s="21" t="s">
        <v>42</v>
      </c>
      <c r="E9" s="21" t="s">
        <v>43</v>
      </c>
      <c r="F9" s="17"/>
    </row>
    <row r="10" spans="1:6" x14ac:dyDescent="0.2">
      <c r="A10" s="17"/>
      <c r="B10" s="18" t="s">
        <v>19</v>
      </c>
      <c r="C10" s="21" t="s">
        <v>44</v>
      </c>
      <c r="D10" s="21" t="s">
        <v>45</v>
      </c>
      <c r="E10" s="21" t="s">
        <v>46</v>
      </c>
      <c r="F10" s="17"/>
    </row>
    <row r="11" spans="1:6" x14ac:dyDescent="0.2">
      <c r="A11" s="17"/>
      <c r="B11" s="18" t="s">
        <v>20</v>
      </c>
      <c r="C11" s="21" t="s">
        <v>47</v>
      </c>
      <c r="D11" s="21" t="s">
        <v>48</v>
      </c>
      <c r="E11" s="21" t="s">
        <v>49</v>
      </c>
      <c r="F11" s="17"/>
    </row>
    <row r="12" spans="1:6" x14ac:dyDescent="0.2">
      <c r="A12" s="17"/>
      <c r="B12" s="18" t="s">
        <v>21</v>
      </c>
      <c r="C12" s="21" t="s">
        <v>50</v>
      </c>
      <c r="D12" s="21" t="s">
        <v>51</v>
      </c>
      <c r="E12" s="21" t="s">
        <v>52</v>
      </c>
      <c r="F12" s="17"/>
    </row>
    <row r="13" spans="1:6" x14ac:dyDescent="0.2">
      <c r="A13" s="17"/>
      <c r="B13" s="18" t="s">
        <v>22</v>
      </c>
      <c r="C13" s="21" t="s">
        <v>53</v>
      </c>
      <c r="D13" s="21" t="s">
        <v>54</v>
      </c>
      <c r="E13" s="21" t="s">
        <v>55</v>
      </c>
      <c r="F13" s="17"/>
    </row>
    <row r="14" spans="1:6" x14ac:dyDescent="0.2">
      <c r="A14" s="17"/>
      <c r="B14" s="18" t="s">
        <v>23</v>
      </c>
      <c r="C14" s="21" t="s">
        <v>56</v>
      </c>
      <c r="D14" s="21" t="s">
        <v>57</v>
      </c>
      <c r="E14" s="21" t="s">
        <v>58</v>
      </c>
      <c r="F14" s="17"/>
    </row>
    <row r="15" spans="1:6" x14ac:dyDescent="0.2">
      <c r="A15" s="17"/>
      <c r="B15" s="18" t="s">
        <v>24</v>
      </c>
      <c r="C15" s="21" t="s">
        <v>59</v>
      </c>
      <c r="D15" s="21" t="s">
        <v>60</v>
      </c>
      <c r="E15" s="21" t="s">
        <v>61</v>
      </c>
      <c r="F15" s="17"/>
    </row>
    <row r="16" spans="1:6" x14ac:dyDescent="0.2">
      <c r="A16" s="17"/>
      <c r="B16" s="18" t="s">
        <v>25</v>
      </c>
      <c r="C16" s="21" t="s">
        <v>62</v>
      </c>
      <c r="D16" s="21" t="s">
        <v>63</v>
      </c>
      <c r="E16" s="21" t="s">
        <v>64</v>
      </c>
      <c r="F16" s="17"/>
    </row>
    <row r="17" spans="1:6" x14ac:dyDescent="0.2">
      <c r="A17" s="17"/>
      <c r="B17" s="18" t="s">
        <v>26</v>
      </c>
      <c r="C17" s="21" t="s">
        <v>65</v>
      </c>
      <c r="D17" s="21" t="s">
        <v>66</v>
      </c>
      <c r="E17" s="21" t="s">
        <v>67</v>
      </c>
      <c r="F17" s="17"/>
    </row>
    <row r="18" spans="1:6" x14ac:dyDescent="0.2">
      <c r="A18" s="17"/>
      <c r="B18" s="18" t="s">
        <v>27</v>
      </c>
      <c r="C18" s="21" t="s">
        <v>68</v>
      </c>
      <c r="D18" s="21" t="s">
        <v>69</v>
      </c>
      <c r="E18" s="21" t="s">
        <v>70</v>
      </c>
      <c r="F18" s="17"/>
    </row>
    <row r="19" spans="1:6" x14ac:dyDescent="0.2">
      <c r="A19" s="17"/>
      <c r="B19" s="18" t="s">
        <v>28</v>
      </c>
      <c r="C19" s="21" t="s">
        <v>71</v>
      </c>
      <c r="D19" s="21" t="s">
        <v>72</v>
      </c>
      <c r="E19" s="21" t="s">
        <v>73</v>
      </c>
      <c r="F19" s="17"/>
    </row>
    <row r="20" spans="1:6" x14ac:dyDescent="0.2">
      <c r="A20" s="17"/>
      <c r="B20" s="24" t="s">
        <v>29</v>
      </c>
      <c r="C20" s="30" t="s">
        <v>4</v>
      </c>
      <c r="D20" s="30" t="s">
        <v>83</v>
      </c>
      <c r="E20" s="30" t="s">
        <v>82</v>
      </c>
      <c r="F20" s="17"/>
    </row>
    <row r="21" spans="1:6" x14ac:dyDescent="0.2">
      <c r="A21" s="17"/>
      <c r="B21" s="17"/>
      <c r="C21" s="23"/>
      <c r="D21" s="23"/>
      <c r="E21" s="23"/>
      <c r="F21" s="17"/>
    </row>
    <row r="22" spans="1:6" x14ac:dyDescent="0.2">
      <c r="A22" s="17" t="s">
        <v>16</v>
      </c>
      <c r="B22" s="18" t="s">
        <v>30</v>
      </c>
      <c r="C22" s="28" t="s">
        <v>1</v>
      </c>
      <c r="D22" s="22" t="s">
        <v>39</v>
      </c>
      <c r="E22" s="22" t="s">
        <v>40</v>
      </c>
      <c r="F22" s="17"/>
    </row>
    <row r="23" spans="1:6" x14ac:dyDescent="0.2">
      <c r="A23" s="17" t="s">
        <v>15</v>
      </c>
      <c r="B23" s="24" t="s">
        <v>31</v>
      </c>
      <c r="C23" s="25" t="s">
        <v>36</v>
      </c>
      <c r="D23" s="25" t="s">
        <v>37</v>
      </c>
      <c r="E23" s="25" t="s">
        <v>38</v>
      </c>
      <c r="F23" s="17"/>
    </row>
    <row r="24" spans="1:6" x14ac:dyDescent="0.2">
      <c r="A24" s="17"/>
      <c r="B24" s="17"/>
      <c r="C24" s="23"/>
      <c r="D24" s="23"/>
      <c r="E24" s="23"/>
      <c r="F24" s="17"/>
    </row>
    <row r="25" spans="1:6" x14ac:dyDescent="0.2">
      <c r="A25" s="19"/>
      <c r="B25" s="20"/>
      <c r="C25" s="23"/>
      <c r="D25" s="23"/>
      <c r="E25" s="23"/>
      <c r="F25" s="17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8C41012EA7A4582CB0FC3698DA9C0" ma:contentTypeVersion="6" ma:contentTypeDescription="Ein neues Dokument erstellen." ma:contentTypeScope="" ma:versionID="935339660ad15977cb1620ea380e3453">
  <xsd:schema xmlns:xsd="http://www.w3.org/2001/XMLSchema" xmlns:xs="http://www.w3.org/2001/XMLSchema" xmlns:p="http://schemas.microsoft.com/office/2006/metadata/properties" xmlns:ns1="http://schemas.microsoft.com/sharepoint/v3" xmlns:ns2="a5e24333-9f48-455d-a5fb-fc8ef11241a6" targetNamespace="http://schemas.microsoft.com/office/2006/metadata/properties" ma:root="true" ma:fieldsID="4e4b731cf1713c566146c44efefa2568" ns1:_="" ns2:_="">
    <xsd:import namespace="http://schemas.microsoft.com/sharepoint/v3"/>
    <xsd:import namespace="a5e24333-9f48-455d-a5fb-fc8ef11241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24333-9f48-455d-a5fb-fc8ef11241a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RM xmlns="a5e24333-9f48-455d-a5fb-fc8ef11241a6">Product interiur brut tenor regiuns grischunas, 2000-2020</Titel_RM>
    <Titel_IT xmlns="a5e24333-9f48-455d-a5fb-fc8ef11241a6">Prodotto interno lordo secondo le regioni grigionesi, 2000-2020</Titel_IT>
    <Benutzerdefinierte_x0020_ID xmlns="a5e24333-9f48-455d-a5fb-fc8ef11241a6">1008</Benutzerdefinierte_x0020_ID>
    <PublishingExpirationDate xmlns="http://schemas.microsoft.com/sharepoint/v3" xsi:nil="true"/>
    <Kategorie xmlns="a5e24333-9f48-455d-a5fb-fc8ef11241a6">Wirtschaftsdaten für den Kanton Graubünden</Kategorie>
    <Titel_DE xmlns="a5e24333-9f48-455d-a5fb-fc8ef11241a6">Bruttoinlandprodukt nach Bündner Regionen, 2000-2020</Titel_DE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6C5374-5F4B-4251-95E3-DAC4D2F2D0BC}"/>
</file>

<file path=customXml/itemProps2.xml><?xml version="1.0" encoding="utf-8"?>
<ds:datastoreItem xmlns:ds="http://schemas.openxmlformats.org/officeDocument/2006/customXml" ds:itemID="{D88EF0C9-F152-4F69-B878-6E189060F3F3}"/>
</file>

<file path=customXml/itemProps3.xml><?xml version="1.0" encoding="utf-8"?>
<ds:datastoreItem xmlns:ds="http://schemas.openxmlformats.org/officeDocument/2006/customXml" ds:itemID="{9B96BE28-F23A-48F4-8637-FCCADB58300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Wirtschaftsdaten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Bruttoinlandprodukt nach Bündner Regionen</dc:title>
  <dc:creator>Luzius.Stricker@awt.gr.ch</dc:creator>
  <cp:lastModifiedBy>Stricker Luzius</cp:lastModifiedBy>
  <cp:lastPrinted>2017-05-09T12:26:50Z</cp:lastPrinted>
  <dcterms:created xsi:type="dcterms:W3CDTF">2017-05-09T12:10:16Z</dcterms:created>
  <dcterms:modified xsi:type="dcterms:W3CDTF">2024-03-11T12:59:33Z</dcterms:modified>
  <cp:category>BAK Wirtschaftsdaten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0x0101001888C41012EA7A4582CB0FC3698DA9C0</vt:lpwstr>
  </property>
</Properties>
</file>